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yaniger\Desktop\audio\"/>
    </mc:Choice>
  </mc:AlternateContent>
  <bookViews>
    <workbookView xWindow="120" yWindow="105" windowWidth="9555" windowHeight="7740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AB16" i="1" l="1"/>
  <c r="Z16" i="1"/>
  <c r="X16" i="1"/>
  <c r="V16" i="1"/>
  <c r="T16" i="1"/>
  <c r="R16" i="1"/>
  <c r="P16" i="1"/>
  <c r="N16" i="1"/>
  <c r="L16" i="1"/>
  <c r="AB15" i="1"/>
  <c r="AB25" i="1" s="1"/>
  <c r="Z15" i="1"/>
  <c r="Z17" i="1" s="1"/>
  <c r="Z18" i="1" s="1"/>
  <c r="Z19" i="1" s="1"/>
  <c r="X15" i="1"/>
  <c r="X25" i="1" s="1"/>
  <c r="V15" i="1"/>
  <c r="V25" i="1" s="1"/>
  <c r="T15" i="1"/>
  <c r="T25" i="1" s="1"/>
  <c r="R15" i="1"/>
  <c r="R17" i="1" s="1"/>
  <c r="R18" i="1" s="1"/>
  <c r="R19" i="1" s="1"/>
  <c r="P15" i="1"/>
  <c r="P17" i="1" s="1"/>
  <c r="P18" i="1" s="1"/>
  <c r="P19" i="1" s="1"/>
  <c r="N15" i="1"/>
  <c r="N25" i="1" s="1"/>
  <c r="L15" i="1"/>
  <c r="L25" i="1" s="1"/>
  <c r="J16" i="1"/>
  <c r="J15" i="1"/>
  <c r="J17" i="1" s="1"/>
  <c r="J18" i="1" s="1"/>
  <c r="J19" i="1" s="1"/>
  <c r="N17" i="1" l="1"/>
  <c r="N18" i="1" s="1"/>
  <c r="N19" i="1" s="1"/>
  <c r="N21" i="1" s="1"/>
  <c r="N23" i="1" s="1"/>
  <c r="AB17" i="1"/>
  <c r="AB18" i="1" s="1"/>
  <c r="AB19" i="1" s="1"/>
  <c r="AB21" i="1" s="1"/>
  <c r="AB23" i="1" s="1"/>
  <c r="T17" i="1"/>
  <c r="T18" i="1" s="1"/>
  <c r="T19" i="1" s="1"/>
  <c r="T21" i="1" s="1"/>
  <c r="T23" i="1" s="1"/>
  <c r="L17" i="1"/>
  <c r="L18" i="1" s="1"/>
  <c r="L19" i="1" s="1"/>
  <c r="L21" i="1" s="1"/>
  <c r="L23" i="1" s="1"/>
  <c r="V17" i="1"/>
  <c r="V18" i="1" s="1"/>
  <c r="V19" i="1" s="1"/>
  <c r="V20" i="1" s="1"/>
  <c r="V22" i="1" s="1"/>
  <c r="V24" i="1" s="1"/>
  <c r="P25" i="1"/>
  <c r="J25" i="1"/>
  <c r="R25" i="1"/>
  <c r="Z25" i="1"/>
  <c r="X17" i="1"/>
  <c r="X18" i="1" s="1"/>
  <c r="X19" i="1" s="1"/>
  <c r="X21" i="1" s="1"/>
  <c r="X23" i="1" s="1"/>
  <c r="P21" i="1"/>
  <c r="P23" i="1" s="1"/>
  <c r="P20" i="1"/>
  <c r="P22" i="1" s="1"/>
  <c r="P24" i="1" s="1"/>
  <c r="T20" i="1"/>
  <c r="T22" i="1" s="1"/>
  <c r="T24" i="1" s="1"/>
  <c r="AB20" i="1"/>
  <c r="AB22" i="1" s="1"/>
  <c r="AB24" i="1" s="1"/>
  <c r="J20" i="1"/>
  <c r="J22" i="1" s="1"/>
  <c r="J24" i="1" s="1"/>
  <c r="J21" i="1"/>
  <c r="J23" i="1" s="1"/>
  <c r="R21" i="1"/>
  <c r="R23" i="1" s="1"/>
  <c r="R20" i="1"/>
  <c r="R22" i="1" s="1"/>
  <c r="R24" i="1" s="1"/>
  <c r="Z21" i="1"/>
  <c r="Z23" i="1" s="1"/>
  <c r="Z20" i="1"/>
  <c r="Z22" i="1" s="1"/>
  <c r="Z24" i="1" s="1"/>
  <c r="N20" i="1" l="1"/>
  <c r="N22" i="1" s="1"/>
  <c r="N24" i="1" s="1"/>
  <c r="N27" i="1" s="1"/>
  <c r="L20" i="1"/>
  <c r="L22" i="1" s="1"/>
  <c r="L24" i="1" s="1"/>
  <c r="V21" i="1"/>
  <c r="V23" i="1" s="1"/>
  <c r="X20" i="1"/>
  <c r="X22" i="1" s="1"/>
  <c r="X24" i="1" s="1"/>
  <c r="X26" i="1" s="1"/>
  <c r="X28" i="1" s="1"/>
  <c r="N26" i="1"/>
  <c r="N28" i="1" s="1"/>
  <c r="J26" i="1"/>
  <c r="J28" i="1" s="1"/>
  <c r="J27" i="1"/>
  <c r="Z26" i="1"/>
  <c r="Z28" i="1" s="1"/>
  <c r="Z27" i="1"/>
  <c r="V26" i="1"/>
  <c r="V28" i="1" s="1"/>
  <c r="V27" i="1"/>
  <c r="R26" i="1"/>
  <c r="R28" i="1" s="1"/>
  <c r="R27" i="1"/>
  <c r="AB26" i="1"/>
  <c r="AB28" i="1" s="1"/>
  <c r="AB27" i="1"/>
  <c r="T26" i="1"/>
  <c r="T28" i="1" s="1"/>
  <c r="T27" i="1"/>
  <c r="P26" i="1"/>
  <c r="P28" i="1" s="1"/>
  <c r="P27" i="1"/>
  <c r="L26" i="1"/>
  <c r="L28" i="1" s="1"/>
  <c r="L27" i="1"/>
  <c r="X27" i="1" l="1"/>
  <c r="L32" i="1"/>
  <c r="L29" i="1"/>
  <c r="L31" i="1" s="1"/>
  <c r="T32" i="1"/>
  <c r="T29" i="1"/>
  <c r="T31" i="1" s="1"/>
  <c r="AB32" i="1"/>
  <c r="AB29" i="1"/>
  <c r="AB31" i="1" s="1"/>
  <c r="Z32" i="1"/>
  <c r="Z29" i="1"/>
  <c r="Z31" i="1" s="1"/>
  <c r="P32" i="1"/>
  <c r="P29" i="1"/>
  <c r="P31" i="1" s="1"/>
  <c r="X32" i="1"/>
  <c r="X29" i="1"/>
  <c r="X31" i="1" s="1"/>
  <c r="R32" i="1"/>
  <c r="R29" i="1"/>
  <c r="R31" i="1" s="1"/>
  <c r="V32" i="1"/>
  <c r="V29" i="1"/>
  <c r="V31" i="1" s="1"/>
  <c r="J32" i="1"/>
  <c r="J29" i="1"/>
  <c r="N32" i="1"/>
  <c r="N29" i="1"/>
  <c r="N31" i="1" s="1"/>
  <c r="W34" i="1" l="1"/>
  <c r="W36" i="1" s="1"/>
  <c r="J31" i="1"/>
  <c r="W35" i="1" s="1"/>
  <c r="W37" i="1" s="1"/>
</calcChain>
</file>

<file path=xl/sharedStrings.xml><?xml version="1.0" encoding="utf-8"?>
<sst xmlns="http://schemas.openxmlformats.org/spreadsheetml/2006/main" count="59" uniqueCount="41">
  <si>
    <t>RIAA Noise Calculator</t>
  </si>
  <si>
    <t>DCR</t>
  </si>
  <si>
    <t>Frequency Band 1</t>
  </si>
  <si>
    <t>f1</t>
  </si>
  <si>
    <t>f2</t>
  </si>
  <si>
    <t>Frequency Band 10</t>
  </si>
  <si>
    <t>Frequency Band 9</t>
  </si>
  <si>
    <t>Frequency Band 8</t>
  </si>
  <si>
    <t>Frequency Band 7</t>
  </si>
  <si>
    <t>Frequency Band 6</t>
  </si>
  <si>
    <t>Frequency Band 5</t>
  </si>
  <si>
    <t>Frequency Band 4</t>
  </si>
  <si>
    <t>Frequency Band 3</t>
  </si>
  <si>
    <t>Frequency Band 2</t>
  </si>
  <si>
    <t>L (mH)</t>
  </si>
  <si>
    <t>Q</t>
  </si>
  <si>
    <t>bandwidth (Hz)</t>
  </si>
  <si>
    <t>Re(Z) (ohm)</t>
  </si>
  <si>
    <t>|Z| (ohm)</t>
  </si>
  <si>
    <t>Total unequalized noise (uV)</t>
  </si>
  <si>
    <t>Total RIAA equalized noise (uV)</t>
  </si>
  <si>
    <r>
      <t>C</t>
    </r>
    <r>
      <rPr>
        <b/>
        <vertAlign val="subscript"/>
        <sz val="11"/>
        <color theme="1"/>
        <rFont val="Calibri"/>
        <family val="2"/>
        <scheme val="minor"/>
      </rPr>
      <t>in</t>
    </r>
    <r>
      <rPr>
        <b/>
        <sz val="11"/>
        <color theme="1"/>
        <rFont val="Calibri"/>
        <family val="2"/>
        <scheme val="minor"/>
      </rPr>
      <t xml:space="preserve"> (pF)</t>
    </r>
  </si>
  <si>
    <r>
      <t>R</t>
    </r>
    <r>
      <rPr>
        <b/>
        <vertAlign val="subscript"/>
        <sz val="11"/>
        <color theme="1"/>
        <rFont val="Calibri"/>
        <family val="2"/>
        <scheme val="minor"/>
      </rPr>
      <t>in</t>
    </r>
  </si>
  <si>
    <r>
      <t>f</t>
    </r>
    <r>
      <rPr>
        <b/>
        <vertAlign val="subscript"/>
        <sz val="11"/>
        <color theme="1"/>
        <rFont val="Calibri"/>
        <family val="2"/>
        <scheme val="minor"/>
      </rPr>
      <t>c</t>
    </r>
    <r>
      <rPr>
        <b/>
        <sz val="11"/>
        <color theme="1"/>
        <rFont val="Calibri"/>
        <family val="2"/>
        <scheme val="minor"/>
      </rPr>
      <t xml:space="preserve"> (Hz)</t>
    </r>
  </si>
  <si>
    <r>
      <t>Q</t>
    </r>
    <r>
      <rPr>
        <b/>
        <vertAlign val="superscript"/>
        <sz val="11"/>
        <color theme="1"/>
        <rFont val="Calibri"/>
        <family val="2"/>
        <scheme val="minor"/>
      </rPr>
      <t>2</t>
    </r>
  </si>
  <si>
    <r>
      <t>1+Q</t>
    </r>
    <r>
      <rPr>
        <b/>
        <vertAlign val="superscript"/>
        <sz val="11"/>
        <color theme="1"/>
        <rFont val="Calibri"/>
        <family val="2"/>
        <scheme val="minor"/>
      </rPr>
      <t>2</t>
    </r>
  </si>
  <si>
    <r>
      <t>1+Q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/Q</t>
    </r>
    <r>
      <rPr>
        <b/>
        <vertAlign val="superscript"/>
        <sz val="11"/>
        <color theme="1"/>
        <rFont val="Calibri"/>
        <family val="2"/>
        <scheme val="minor"/>
      </rPr>
      <t>2</t>
    </r>
  </si>
  <si>
    <r>
      <t>R</t>
    </r>
    <r>
      <rPr>
        <b/>
        <vertAlign val="subscript"/>
        <sz val="11"/>
        <color theme="1"/>
        <rFont val="Calibri"/>
        <family val="2"/>
        <scheme val="minor"/>
      </rPr>
      <t>p</t>
    </r>
    <r>
      <rPr>
        <b/>
        <sz val="11"/>
        <color theme="1"/>
        <rFont val="Calibri"/>
        <family val="2"/>
        <scheme val="minor"/>
      </rPr>
      <t xml:space="preserve"> (ohm)</t>
    </r>
  </si>
  <si>
    <r>
      <t>L</t>
    </r>
    <r>
      <rPr>
        <b/>
        <vertAlign val="subscript"/>
        <sz val="11"/>
        <color theme="1"/>
        <rFont val="Calibri"/>
        <family val="2"/>
        <scheme val="minor"/>
      </rPr>
      <t>P</t>
    </r>
    <r>
      <rPr>
        <b/>
        <sz val="11"/>
        <color theme="1"/>
        <rFont val="Calibri"/>
        <family val="2"/>
        <scheme val="minor"/>
      </rPr>
      <t xml:space="preserve"> (H)</t>
    </r>
  </si>
  <si>
    <r>
      <t>R</t>
    </r>
    <r>
      <rPr>
        <b/>
        <vertAlign val="subscript"/>
        <sz val="11"/>
        <color theme="1"/>
        <rFont val="Calibri"/>
        <family val="2"/>
        <scheme val="minor"/>
      </rPr>
      <t>P</t>
    </r>
    <r>
      <rPr>
        <b/>
        <sz val="11"/>
        <color theme="1"/>
        <rFont val="Calibri"/>
        <family val="2"/>
        <scheme val="minor"/>
      </rPr>
      <t>//R</t>
    </r>
    <r>
      <rPr>
        <b/>
        <vertAlign val="subscript"/>
        <sz val="11"/>
        <color theme="1"/>
        <rFont val="Calibri"/>
        <family val="2"/>
        <scheme val="minor"/>
      </rPr>
      <t>in</t>
    </r>
    <r>
      <rPr>
        <b/>
        <sz val="11"/>
        <color theme="1"/>
        <rFont val="Calibri"/>
        <family val="2"/>
        <scheme val="minor"/>
      </rPr>
      <t xml:space="preserve"> (ohm)</t>
    </r>
  </si>
  <si>
    <r>
      <t>X</t>
    </r>
    <r>
      <rPr>
        <b/>
        <vertAlign val="subscript"/>
        <sz val="11"/>
        <color theme="1"/>
        <rFont val="Calibri"/>
        <family val="2"/>
        <scheme val="minor"/>
      </rPr>
      <t>L</t>
    </r>
    <r>
      <rPr>
        <b/>
        <sz val="11"/>
        <color theme="1"/>
        <rFont val="Calibri"/>
        <family val="2"/>
        <scheme val="minor"/>
      </rPr>
      <t xml:space="preserve"> (ohm)</t>
    </r>
  </si>
  <si>
    <r>
      <t>X</t>
    </r>
    <r>
      <rPr>
        <b/>
        <vertAlign val="subscript"/>
        <sz val="11"/>
        <color theme="1"/>
        <rFont val="Calibri"/>
        <family val="2"/>
        <scheme val="minor"/>
      </rPr>
      <t>C</t>
    </r>
    <r>
      <rPr>
        <b/>
        <sz val="11"/>
        <color theme="1"/>
        <rFont val="Calibri"/>
        <family val="2"/>
        <scheme val="minor"/>
      </rPr>
      <t xml:space="preserve"> (ohm)</t>
    </r>
  </si>
  <si>
    <r>
      <t>V</t>
    </r>
    <r>
      <rPr>
        <b/>
        <vertAlign val="subscript"/>
        <sz val="11"/>
        <color theme="1"/>
        <rFont val="Calibri"/>
        <family val="2"/>
        <scheme val="minor"/>
      </rPr>
      <t>n</t>
    </r>
    <r>
      <rPr>
        <b/>
        <sz val="11"/>
        <color theme="1"/>
        <rFont val="Calibri"/>
        <family val="2"/>
        <scheme val="minor"/>
      </rPr>
      <t xml:space="preserve"> (nV)</t>
    </r>
  </si>
  <si>
    <r>
      <t>V</t>
    </r>
    <r>
      <rPr>
        <b/>
        <vertAlign val="subscript"/>
        <sz val="11"/>
        <color theme="1"/>
        <rFont val="Calibri"/>
        <family val="2"/>
        <scheme val="minor"/>
      </rPr>
      <t>n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(nV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)</t>
    </r>
  </si>
  <si>
    <r>
      <t>A</t>
    </r>
    <r>
      <rPr>
        <b/>
        <vertAlign val="superscript"/>
        <sz val="11"/>
        <color theme="1"/>
        <rFont val="Calibri"/>
        <family val="2"/>
        <scheme val="minor"/>
      </rPr>
      <t>2</t>
    </r>
  </si>
  <si>
    <r>
      <t>A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V</t>
    </r>
    <r>
      <rPr>
        <b/>
        <vertAlign val="subscript"/>
        <sz val="11"/>
        <color theme="1"/>
        <rFont val="Calibri"/>
        <family val="2"/>
        <scheme val="minor"/>
      </rPr>
      <t>n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(nV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)</t>
    </r>
  </si>
  <si>
    <r>
      <t>e</t>
    </r>
    <r>
      <rPr>
        <b/>
        <vertAlign val="subscript"/>
        <sz val="11"/>
        <color theme="1"/>
        <rFont val="Calibri"/>
        <family val="2"/>
        <scheme val="minor"/>
      </rPr>
      <t>n</t>
    </r>
    <r>
      <rPr>
        <b/>
        <sz val="11"/>
        <color theme="1"/>
        <rFont val="Calibri"/>
        <family val="2"/>
        <scheme val="minor"/>
      </rPr>
      <t xml:space="preserve"> (nV/rtHz)</t>
    </r>
  </si>
  <si>
    <t>Cartridge Noise Calculator</t>
  </si>
  <si>
    <t>Cartridge output (mV)</t>
  </si>
  <si>
    <t>Maximum S/N (dB)</t>
  </si>
  <si>
    <t>Maximum S/N (dB) with RIAA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</si>
</sst>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gradientFill type="path" left="0.5" right="0.5" top="0.5" bottom="0.5">
        <stop position="0">
          <color theme="0"/>
        </stop>
        <stop position="1">
          <color theme="4" tint="0.59999389629810485"/>
        </stop>
      </gradientFill>
    </fill>
    <fill>
      <patternFill patternType="solid">
        <fgColor theme="9" tint="0.59996337778862885"/>
        <bgColor indexed="64"/>
      </patternFill>
    </fill>
  </fills>
  <borders count="13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auto="1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Fill="1" applyBorder="1"/>
    <xf numFmtId="0" fontId="1" fillId="0" borderId="1" xfId="0" applyFont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3" borderId="2" xfId="0" applyFont="1" applyFill="1" applyBorder="1"/>
    <xf numFmtId="4" fontId="1" fillId="3" borderId="2" xfId="0" applyNumberFormat="1" applyFont="1" applyFill="1" applyBorder="1"/>
    <xf numFmtId="0" fontId="0" fillId="2" borderId="9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164" fontId="1" fillId="3" borderId="4" xfId="0" applyNumberFormat="1" applyFont="1" applyFill="1" applyBorder="1" applyAlignment="1">
      <alignment horizontal="center"/>
    </xf>
    <xf numFmtId="164" fontId="1" fillId="3" borderId="5" xfId="0" applyNumberFormat="1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1" fillId="0" borderId="2" xfId="0" applyFont="1" applyBorder="1" applyAlignment="1">
      <alignment horizontal="center"/>
    </xf>
    <xf numFmtId="4" fontId="0" fillId="0" borderId="8" xfId="0" applyNumberFormat="1" applyBorder="1" applyAlignment="1">
      <alignment horizontal="center"/>
    </xf>
    <xf numFmtId="4" fontId="0" fillId="0" borderId="3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2" fontId="0" fillId="0" borderId="3" xfId="0" applyNumberFormat="1" applyBorder="1" applyAlignment="1">
      <alignment horizontal="center"/>
    </xf>
    <xf numFmtId="2" fontId="0" fillId="0" borderId="8" xfId="0" applyNumberFormat="1" applyBorder="1" applyAlignment="1">
      <alignment horizontal="center"/>
    </xf>
    <xf numFmtId="3" fontId="0" fillId="0" borderId="3" xfId="0" applyNumberFormat="1" applyBorder="1" applyAlignment="1">
      <alignment horizontal="center"/>
    </xf>
    <xf numFmtId="3" fontId="0" fillId="0" borderId="8" xfId="0" applyNumberFormat="1" applyBorder="1" applyAlignment="1">
      <alignment horizontal="center"/>
    </xf>
    <xf numFmtId="2" fontId="1" fillId="3" borderId="4" xfId="0" applyNumberFormat="1" applyFont="1" applyFill="1" applyBorder="1" applyAlignment="1">
      <alignment horizontal="center"/>
    </xf>
    <xf numFmtId="2" fontId="1" fillId="3" borderId="5" xfId="0" applyNumberFormat="1" applyFont="1" applyFill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4" fillId="3" borderId="11" xfId="0" applyFont="1" applyFill="1" applyBorder="1" applyAlignment="1">
      <alignment horizontal="center"/>
    </xf>
    <xf numFmtId="0" fontId="1" fillId="0" borderId="1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1:AE39"/>
  <sheetViews>
    <sheetView tabSelected="1" topLeftCell="R9" workbookViewId="0">
      <selection activeCell="M36" sqref="M36"/>
    </sheetView>
  </sheetViews>
  <sheetFormatPr defaultRowHeight="15" x14ac:dyDescent="0.25"/>
  <cols>
    <col min="1" max="7" width="0" hidden="1" customWidth="1"/>
    <col min="8" max="8" width="3.7109375" customWidth="1"/>
    <col min="9" max="9" width="15" customWidth="1"/>
    <col min="15" max="15" width="10.5703125" customWidth="1"/>
    <col min="19" max="19" width="8.85546875" customWidth="1"/>
    <col min="22" max="22" width="10.28515625" customWidth="1"/>
  </cols>
  <sheetData>
    <row r="1" spans="9:31" hidden="1" x14ac:dyDescent="0.25"/>
    <row r="2" spans="9:31" hidden="1" x14ac:dyDescent="0.25"/>
    <row r="3" spans="9:31" hidden="1" x14ac:dyDescent="0.25">
      <c r="I3" s="14" t="s">
        <v>0</v>
      </c>
      <c r="J3" s="14"/>
      <c r="K3" s="14"/>
    </row>
    <row r="4" spans="9:31" hidden="1" x14ac:dyDescent="0.25"/>
    <row r="5" spans="9:31" hidden="1" x14ac:dyDescent="0.25"/>
    <row r="6" spans="9:31" hidden="1" x14ac:dyDescent="0.25"/>
    <row r="7" spans="9:31" hidden="1" x14ac:dyDescent="0.25"/>
    <row r="8" spans="9:31" hidden="1" x14ac:dyDescent="0.25"/>
    <row r="9" spans="9:31" ht="15.75" thickBot="1" x14ac:dyDescent="0.3"/>
    <row r="10" spans="9:31" ht="20.25" thickTop="1" thickBot="1" x14ac:dyDescent="0.35">
      <c r="Q10" s="33" t="s">
        <v>37</v>
      </c>
      <c r="R10" s="34"/>
      <c r="S10" s="34"/>
      <c r="T10" s="34"/>
      <c r="U10" s="35"/>
    </row>
    <row r="11" spans="9:31" ht="16.5" thickTop="1" thickBot="1" x14ac:dyDescent="0.3"/>
    <row r="12" spans="9:31" s="8" customFormat="1" ht="15.75" thickBot="1" x14ac:dyDescent="0.3">
      <c r="J12" s="19" t="s">
        <v>2</v>
      </c>
      <c r="K12" s="19"/>
      <c r="L12" s="19" t="s">
        <v>13</v>
      </c>
      <c r="M12" s="19"/>
      <c r="N12" s="19" t="s">
        <v>12</v>
      </c>
      <c r="O12" s="19"/>
      <c r="P12" s="19" t="s">
        <v>11</v>
      </c>
      <c r="Q12" s="19"/>
      <c r="R12" s="19" t="s">
        <v>10</v>
      </c>
      <c r="S12" s="19"/>
      <c r="T12" s="19" t="s">
        <v>9</v>
      </c>
      <c r="U12" s="19"/>
      <c r="V12" s="19" t="s">
        <v>8</v>
      </c>
      <c r="W12" s="19"/>
      <c r="X12" s="19" t="s">
        <v>7</v>
      </c>
      <c r="Y12" s="19"/>
      <c r="Z12" s="19" t="s">
        <v>6</v>
      </c>
      <c r="AA12" s="19"/>
      <c r="AB12" s="19" t="s">
        <v>5</v>
      </c>
      <c r="AC12" s="19"/>
    </row>
    <row r="13" spans="9:31" s="9" customFormat="1" ht="15.75" thickBot="1" x14ac:dyDescent="0.3">
      <c r="J13" s="7" t="s">
        <v>3</v>
      </c>
      <c r="K13" s="7" t="s">
        <v>4</v>
      </c>
      <c r="L13" s="7" t="s">
        <v>3</v>
      </c>
      <c r="M13" s="7" t="s">
        <v>4</v>
      </c>
      <c r="N13" s="7" t="s">
        <v>3</v>
      </c>
      <c r="O13" s="7" t="s">
        <v>4</v>
      </c>
      <c r="P13" s="7" t="s">
        <v>3</v>
      </c>
      <c r="Q13" s="7" t="s">
        <v>4</v>
      </c>
      <c r="R13" s="7" t="s">
        <v>3</v>
      </c>
      <c r="S13" s="7" t="s">
        <v>4</v>
      </c>
      <c r="T13" s="7" t="s">
        <v>3</v>
      </c>
      <c r="U13" s="7" t="s">
        <v>4</v>
      </c>
      <c r="V13" s="7" t="s">
        <v>3</v>
      </c>
      <c r="W13" s="7" t="s">
        <v>4</v>
      </c>
      <c r="X13" s="7" t="s">
        <v>3</v>
      </c>
      <c r="Y13" s="7" t="s">
        <v>4</v>
      </c>
      <c r="Z13" s="7" t="s">
        <v>3</v>
      </c>
      <c r="AA13" s="7" t="s">
        <v>4</v>
      </c>
      <c r="AB13" s="7" t="s">
        <v>3</v>
      </c>
      <c r="AC13" s="7" t="s">
        <v>4</v>
      </c>
    </row>
    <row r="14" spans="9:31" s="1" customFormat="1" ht="15.75" thickBot="1" x14ac:dyDescent="0.3">
      <c r="J14" s="2">
        <v>25</v>
      </c>
      <c r="K14" s="2">
        <v>50</v>
      </c>
      <c r="L14" s="2">
        <v>50</v>
      </c>
      <c r="M14" s="2">
        <v>100</v>
      </c>
      <c r="N14" s="2">
        <v>100</v>
      </c>
      <c r="O14" s="2">
        <v>200</v>
      </c>
      <c r="P14" s="2">
        <v>200</v>
      </c>
      <c r="Q14" s="2">
        <v>400</v>
      </c>
      <c r="R14" s="2">
        <v>400</v>
      </c>
      <c r="S14" s="2">
        <v>800</v>
      </c>
      <c r="T14" s="2">
        <v>800</v>
      </c>
      <c r="U14" s="2">
        <v>1600</v>
      </c>
      <c r="V14" s="2">
        <v>1600</v>
      </c>
      <c r="W14" s="2">
        <v>3200</v>
      </c>
      <c r="X14" s="2">
        <v>3200</v>
      </c>
      <c r="Y14" s="2">
        <v>6400</v>
      </c>
      <c r="Z14" s="2">
        <v>6400</v>
      </c>
      <c r="AA14" s="2">
        <v>12800</v>
      </c>
      <c r="AB14" s="2">
        <v>12800</v>
      </c>
      <c r="AC14" s="2">
        <v>20000</v>
      </c>
    </row>
    <row r="15" spans="9:31" ht="18.75" thickBot="1" x14ac:dyDescent="0.4">
      <c r="I15" s="10" t="s">
        <v>23</v>
      </c>
      <c r="J15" s="22">
        <f>(J14+K14)/2</f>
        <v>37.5</v>
      </c>
      <c r="K15" s="23"/>
      <c r="L15" s="23">
        <f t="shared" ref="L15" si="0">(L14+M14)/2</f>
        <v>75</v>
      </c>
      <c r="M15" s="23"/>
      <c r="N15" s="23">
        <f t="shared" ref="N15" si="1">(N14+O14)/2</f>
        <v>150</v>
      </c>
      <c r="O15" s="23"/>
      <c r="P15" s="23">
        <f t="shared" ref="P15" si="2">(P14+Q14)/2</f>
        <v>300</v>
      </c>
      <c r="Q15" s="23"/>
      <c r="R15" s="23">
        <f t="shared" ref="R15" si="3">(R14+S14)/2</f>
        <v>600</v>
      </c>
      <c r="S15" s="23"/>
      <c r="T15" s="23">
        <f t="shared" ref="T15" si="4">(T14+U14)/2</f>
        <v>1200</v>
      </c>
      <c r="U15" s="23"/>
      <c r="V15" s="23">
        <f t="shared" ref="V15" si="5">(V14+W14)/2</f>
        <v>2400</v>
      </c>
      <c r="W15" s="23"/>
      <c r="X15" s="23">
        <f t="shared" ref="X15" si="6">(X14+Y14)/2</f>
        <v>4800</v>
      </c>
      <c r="Y15" s="23"/>
      <c r="Z15" s="23">
        <f t="shared" ref="Z15" si="7">(Z14+AA14)/2</f>
        <v>9600</v>
      </c>
      <c r="AA15" s="23"/>
      <c r="AB15" s="23">
        <f t="shared" ref="AB15" si="8">(AB14+AC14)/2</f>
        <v>16400</v>
      </c>
      <c r="AC15" s="23"/>
      <c r="AD15" s="14"/>
      <c r="AE15" s="14"/>
    </row>
    <row r="16" spans="9:31" ht="15.75" thickBot="1" x14ac:dyDescent="0.3">
      <c r="I16" s="10" t="s">
        <v>16</v>
      </c>
      <c r="J16" s="24">
        <f>K14-J14</f>
        <v>25</v>
      </c>
      <c r="K16" s="18"/>
      <c r="L16" s="18">
        <f t="shared" ref="L16" si="9">M14-L14</f>
        <v>50</v>
      </c>
      <c r="M16" s="18"/>
      <c r="N16" s="18">
        <f t="shared" ref="N16" si="10">O14-N14</f>
        <v>100</v>
      </c>
      <c r="O16" s="18"/>
      <c r="P16" s="18">
        <f t="shared" ref="P16" si="11">Q14-P14</f>
        <v>200</v>
      </c>
      <c r="Q16" s="18"/>
      <c r="R16" s="18">
        <f t="shared" ref="R16" si="12">S14-R14</f>
        <v>400</v>
      </c>
      <c r="S16" s="18"/>
      <c r="T16" s="18">
        <f t="shared" ref="T16" si="13">U14-T14</f>
        <v>800</v>
      </c>
      <c r="U16" s="18"/>
      <c r="V16" s="18">
        <f t="shared" ref="V16" si="14">W14-V14</f>
        <v>1600</v>
      </c>
      <c r="W16" s="18"/>
      <c r="X16" s="18">
        <f t="shared" ref="X16" si="15">Y14-X14</f>
        <v>3200</v>
      </c>
      <c r="Y16" s="18"/>
      <c r="Z16" s="18">
        <f t="shared" ref="Z16" si="16">AA14-Z14</f>
        <v>6400</v>
      </c>
      <c r="AA16" s="18"/>
      <c r="AB16" s="18">
        <f t="shared" ref="AB16" si="17">AC14-AB14</f>
        <v>7200</v>
      </c>
      <c r="AC16" s="18"/>
      <c r="AD16" s="14"/>
      <c r="AE16" s="14"/>
    </row>
    <row r="17" spans="6:29" ht="15.75" hidden="1" thickBot="1" x14ac:dyDescent="0.3">
      <c r="I17" s="10" t="s">
        <v>15</v>
      </c>
      <c r="J17" s="20">
        <f>(6.28*J15*O35)/(1000*M35)</f>
        <v>3.8464999999999999E-2</v>
      </c>
      <c r="K17" s="21"/>
      <c r="L17" s="21">
        <f>6.28*(L15*O35)/(1000*M35)</f>
        <v>7.6929999999999998E-2</v>
      </c>
      <c r="M17" s="21"/>
      <c r="N17" s="21">
        <f>6.28*(N15*O35)/(1000*M35)</f>
        <v>0.15386</v>
      </c>
      <c r="O17" s="21"/>
      <c r="P17" s="21">
        <f>6.28*(P15*O35)/(1000*M35)</f>
        <v>0.30771999999999999</v>
      </c>
      <c r="Q17" s="21"/>
      <c r="R17" s="21">
        <f>6.28*(R15*O35)/(1000*M35)</f>
        <v>0.61543999999999999</v>
      </c>
      <c r="S17" s="21"/>
      <c r="T17" s="21">
        <f>6.28*(T15*O35)/(1000*M35)</f>
        <v>1.23088</v>
      </c>
      <c r="U17" s="21"/>
      <c r="V17" s="21">
        <f>6.28*(V15*O35)/(1000*M35)</f>
        <v>2.4617599999999999</v>
      </c>
      <c r="W17" s="21"/>
      <c r="X17" s="21">
        <f>6.28*(X15*O35)/(1000*M35)</f>
        <v>4.9235199999999999</v>
      </c>
      <c r="Y17" s="21"/>
      <c r="Z17" s="21">
        <f>6.28*(Z15*O35)/(1000*M35)</f>
        <v>9.8470399999999998</v>
      </c>
      <c r="AA17" s="21"/>
      <c r="AB17" s="21">
        <f>6.28*(AB15*O35)/(1000*M35)</f>
        <v>16.822026666666666</v>
      </c>
      <c r="AC17" s="21"/>
    </row>
    <row r="18" spans="6:29" ht="18" hidden="1" thickBot="1" x14ac:dyDescent="0.3">
      <c r="I18" s="10" t="s">
        <v>24</v>
      </c>
      <c r="J18" s="20">
        <f>J17*J17</f>
        <v>1.4795562249999999E-3</v>
      </c>
      <c r="K18" s="21"/>
      <c r="L18" s="21">
        <f t="shared" ref="L18" si="18">L17*L17</f>
        <v>5.9182248999999996E-3</v>
      </c>
      <c r="M18" s="21"/>
      <c r="N18" s="21">
        <f t="shared" ref="N18" si="19">N17*N17</f>
        <v>2.3672899599999998E-2</v>
      </c>
      <c r="O18" s="21"/>
      <c r="P18" s="21">
        <f t="shared" ref="P18" si="20">P17*P17</f>
        <v>9.4691598399999993E-2</v>
      </c>
      <c r="Q18" s="21"/>
      <c r="R18" s="21">
        <f t="shared" ref="R18" si="21">R17*R17</f>
        <v>0.37876639359999997</v>
      </c>
      <c r="S18" s="21"/>
      <c r="T18" s="21">
        <f t="shared" ref="T18" si="22">T17*T17</f>
        <v>1.5150655743999999</v>
      </c>
      <c r="U18" s="21"/>
      <c r="V18" s="21">
        <f t="shared" ref="V18" si="23">V17*V17</f>
        <v>6.0602622975999996</v>
      </c>
      <c r="W18" s="21"/>
      <c r="X18" s="21">
        <f t="shared" ref="X18" si="24">X17*X17</f>
        <v>24.241049190399998</v>
      </c>
      <c r="Y18" s="21"/>
      <c r="Z18" s="21">
        <f t="shared" ref="Z18" si="25">Z17*Z17</f>
        <v>96.964196761599993</v>
      </c>
      <c r="AA18" s="21"/>
      <c r="AB18" s="21">
        <f t="shared" ref="AB18" si="26">AB17*AB17</f>
        <v>282.9805811740444</v>
      </c>
      <c r="AC18" s="21"/>
    </row>
    <row r="19" spans="6:29" ht="18" hidden="1" thickBot="1" x14ac:dyDescent="0.3">
      <c r="F19" s="1"/>
      <c r="I19" s="10" t="s">
        <v>25</v>
      </c>
      <c r="J19" s="20">
        <f>J18+1</f>
        <v>1.0014795562250001</v>
      </c>
      <c r="K19" s="21"/>
      <c r="L19" s="21">
        <f>L18+1</f>
        <v>1.0059182249</v>
      </c>
      <c r="M19" s="21"/>
      <c r="N19" s="21">
        <f>N18+1</f>
        <v>1.0236728996</v>
      </c>
      <c r="O19" s="21"/>
      <c r="P19" s="21">
        <f>P18+1</f>
        <v>1.0946915984000001</v>
      </c>
      <c r="Q19" s="21"/>
      <c r="R19" s="21">
        <f>R18+1</f>
        <v>1.3787663935999999</v>
      </c>
      <c r="S19" s="21"/>
      <c r="T19" s="21">
        <f>T18+1</f>
        <v>2.5150655743999999</v>
      </c>
      <c r="U19" s="21"/>
      <c r="V19" s="21">
        <f>V18+1</f>
        <v>7.0602622975999996</v>
      </c>
      <c r="W19" s="21"/>
      <c r="X19" s="21">
        <f>X18+1</f>
        <v>25.241049190399998</v>
      </c>
      <c r="Y19" s="21"/>
      <c r="Z19" s="21">
        <f>Z18+1</f>
        <v>97.964196761599993</v>
      </c>
      <c r="AA19" s="21"/>
      <c r="AB19" s="21">
        <f>AB18+1</f>
        <v>283.9805811740444</v>
      </c>
      <c r="AC19" s="21"/>
    </row>
    <row r="20" spans="6:29" ht="18" hidden="1" thickBot="1" x14ac:dyDescent="0.3">
      <c r="I20" s="10" t="s">
        <v>26</v>
      </c>
      <c r="J20" s="26">
        <f>J19/J18</f>
        <v>676.87833642482906</v>
      </c>
      <c r="K20" s="25"/>
      <c r="L20" s="25">
        <f>L19/L18</f>
        <v>169.96958410620726</v>
      </c>
      <c r="M20" s="25"/>
      <c r="N20" s="25">
        <f>N19/N18</f>
        <v>43.242396026551816</v>
      </c>
      <c r="O20" s="25"/>
      <c r="P20" s="25">
        <f>P19/P18</f>
        <v>11.560599006637954</v>
      </c>
      <c r="Q20" s="25"/>
      <c r="R20" s="25">
        <f>R19/R18</f>
        <v>3.6401497516594881</v>
      </c>
      <c r="S20" s="25"/>
      <c r="T20" s="25">
        <f>T19/T18</f>
        <v>1.6600374379148721</v>
      </c>
      <c r="U20" s="25"/>
      <c r="V20" s="25">
        <f>V19/V18</f>
        <v>1.1650093594787181</v>
      </c>
      <c r="W20" s="25"/>
      <c r="X20" s="25">
        <f>X19/X18</f>
        <v>1.0412523398696796</v>
      </c>
      <c r="Y20" s="25"/>
      <c r="Z20" s="25">
        <f>Z19/Z18</f>
        <v>1.0103130849674198</v>
      </c>
      <c r="AA20" s="25"/>
      <c r="AB20" s="25">
        <f>AB19/AB18</f>
        <v>1.0035338113868137</v>
      </c>
      <c r="AC20" s="25"/>
    </row>
    <row r="21" spans="6:29" ht="18.75" hidden="1" thickBot="1" x14ac:dyDescent="0.4">
      <c r="I21" s="10" t="s">
        <v>27</v>
      </c>
      <c r="J21" s="28">
        <f>M35*J19</f>
        <v>3004.4386686750004</v>
      </c>
      <c r="K21" s="27"/>
      <c r="L21" s="27">
        <f>M35*L19</f>
        <v>3017.7546747000001</v>
      </c>
      <c r="M21" s="27"/>
      <c r="N21" s="27">
        <f>M35*N19</f>
        <v>3071.0186988</v>
      </c>
      <c r="O21" s="27"/>
      <c r="P21" s="27">
        <f>M35*P19</f>
        <v>3284.0747952000002</v>
      </c>
      <c r="Q21" s="27"/>
      <c r="R21" s="27">
        <f>M35*R19</f>
        <v>4136.2991807999997</v>
      </c>
      <c r="S21" s="27"/>
      <c r="T21" s="27">
        <f>M35*T19</f>
        <v>7545.1967231999997</v>
      </c>
      <c r="U21" s="27"/>
      <c r="V21" s="27">
        <f>M35*V19</f>
        <v>21180.786892799999</v>
      </c>
      <c r="W21" s="27"/>
      <c r="X21" s="27">
        <f>M35*X19</f>
        <v>75723.147571199996</v>
      </c>
      <c r="Y21" s="27"/>
      <c r="Z21" s="27">
        <f>M35*Z19</f>
        <v>293892.59028479998</v>
      </c>
      <c r="AA21" s="27"/>
      <c r="AB21" s="27">
        <f>M35*AB19</f>
        <v>851941.74352213321</v>
      </c>
      <c r="AC21" s="27"/>
    </row>
    <row r="22" spans="6:29" ht="18.75" hidden="1" thickBot="1" x14ac:dyDescent="0.4">
      <c r="F22" s="1"/>
      <c r="I22" s="10" t="s">
        <v>28</v>
      </c>
      <c r="J22" s="26">
        <f>O35*J20/1000</f>
        <v>331.67038484816624</v>
      </c>
      <c r="K22" s="25"/>
      <c r="L22" s="25">
        <f>O35*L20/1000</f>
        <v>83.285096212041566</v>
      </c>
      <c r="M22" s="25"/>
      <c r="N22" s="25">
        <f>O35*N20/1000</f>
        <v>21.188774053010391</v>
      </c>
      <c r="O22" s="25"/>
      <c r="P22" s="25">
        <f>O35*P20/1000</f>
        <v>5.6646935132525975</v>
      </c>
      <c r="Q22" s="25"/>
      <c r="R22" s="25">
        <f>O35*R20/1000</f>
        <v>1.7836733783131493</v>
      </c>
      <c r="S22" s="25"/>
      <c r="T22" s="25">
        <f>O35*T20/1000</f>
        <v>0.81341834457828732</v>
      </c>
      <c r="U22" s="25"/>
      <c r="V22" s="25">
        <f>O35*V20/1000</f>
        <v>0.57085458614457185</v>
      </c>
      <c r="W22" s="25"/>
      <c r="X22" s="25">
        <f>O35*X20/1000</f>
        <v>0.51021364653614298</v>
      </c>
      <c r="Y22" s="25"/>
      <c r="Z22" s="25">
        <f>O35*Z20/1000</f>
        <v>0.49505341163403566</v>
      </c>
      <c r="AA22" s="25"/>
      <c r="AB22" s="25">
        <f>O35*AB20/1000</f>
        <v>0.49173156757953879</v>
      </c>
      <c r="AC22" s="25"/>
    </row>
    <row r="23" spans="6:29" ht="18.75" hidden="1" thickBot="1" x14ac:dyDescent="0.4">
      <c r="F23" s="1"/>
      <c r="I23" s="10" t="s">
        <v>29</v>
      </c>
      <c r="J23" s="28">
        <f>J21*K35/(J21+K35)</f>
        <v>2823.9216595022867</v>
      </c>
      <c r="K23" s="27"/>
      <c r="L23" s="27">
        <f>L21*K35/(L21+K35)</f>
        <v>2835.682461824756</v>
      </c>
      <c r="M23" s="27"/>
      <c r="N23" s="27">
        <f>N21*K35/(N21+K35)</f>
        <v>2882.663117198756</v>
      </c>
      <c r="O23" s="27"/>
      <c r="P23" s="27">
        <f>P21*K35/(P21+K35)</f>
        <v>3069.5904419650183</v>
      </c>
      <c r="Q23" s="27"/>
      <c r="R23" s="27">
        <f>R21*K35/(R21+K35)</f>
        <v>3801.7233278898111</v>
      </c>
      <c r="S23" s="27"/>
      <c r="T23" s="27">
        <f>T21*K35/(T21+K35)</f>
        <v>6501.4752406157477</v>
      </c>
      <c r="U23" s="27"/>
      <c r="V23" s="27">
        <f>V21*K35/(V21+K35)</f>
        <v>14600.843277546948</v>
      </c>
      <c r="W23" s="27"/>
      <c r="X23" s="27">
        <f>X21*K35/(X21+K35)</f>
        <v>29000.135722412026</v>
      </c>
      <c r="Y23" s="27"/>
      <c r="Z23" s="27">
        <f>Z21*K35/(Z21+K35)</f>
        <v>40519.953020526249</v>
      </c>
      <c r="AA23" s="27"/>
      <c r="AB23" s="27">
        <f>AB21*K35/(AB21+K35)</f>
        <v>44542.66612278462</v>
      </c>
      <c r="AC23" s="27"/>
    </row>
    <row r="24" spans="6:29" ht="18.75" hidden="1" thickBot="1" x14ac:dyDescent="0.4">
      <c r="I24" s="10" t="s">
        <v>30</v>
      </c>
      <c r="J24" s="28">
        <f>2*3.1416*J15*J22</f>
        <v>78148.176077924931</v>
      </c>
      <c r="K24" s="27"/>
      <c r="L24" s="27">
        <f>2*3.1416*L15*L22</f>
        <v>39247.26873896247</v>
      </c>
      <c r="M24" s="27"/>
      <c r="N24" s="27">
        <f>2*3.1416*N15*N22</f>
        <v>19969.995769481233</v>
      </c>
      <c r="O24" s="27"/>
      <c r="P24" s="27">
        <f>2*3.1416*P15*P22</f>
        <v>10677.720684740616</v>
      </c>
      <c r="Q24" s="27"/>
      <c r="R24" s="27">
        <f>2*3.1416*R15*R22</f>
        <v>6724.305942370308</v>
      </c>
      <c r="S24" s="27"/>
      <c r="T24" s="27">
        <f>2*3.1416*T15*T22</f>
        <v>6133.0441711851536</v>
      </c>
      <c r="U24" s="27"/>
      <c r="V24" s="27">
        <f>2*3.1416*V15*V22</f>
        <v>8608.3044855925782</v>
      </c>
      <c r="W24" s="27"/>
      <c r="X24" s="27">
        <f>2*3.1416*X15*X22</f>
        <v>15387.71704279629</v>
      </c>
      <c r="Y24" s="27"/>
      <c r="Z24" s="27">
        <f>2*3.1416*Z15*Z22</f>
        <v>29860.988121398139</v>
      </c>
      <c r="AA24" s="27"/>
      <c r="AB24" s="27">
        <f>2*3.1416*AB15*AB22</f>
        <v>50670.223680818432</v>
      </c>
      <c r="AC24" s="27"/>
    </row>
    <row r="25" spans="6:29" ht="18.75" hidden="1" thickBot="1" x14ac:dyDescent="0.4">
      <c r="I25" s="10" t="s">
        <v>31</v>
      </c>
      <c r="J25" s="28">
        <f>POWER(10,12)/(6.28*J15*I35)</f>
        <v>8492569.0021231417</v>
      </c>
      <c r="K25" s="27"/>
      <c r="L25" s="27">
        <f>POWER(10,12)/(6.28*L15*I35)</f>
        <v>4246284.5010615708</v>
      </c>
      <c r="M25" s="27"/>
      <c r="N25" s="27">
        <f>POWER(10,12)/(6.28*N15*I35)</f>
        <v>2123142.2505307854</v>
      </c>
      <c r="O25" s="27"/>
      <c r="P25" s="27">
        <f>POWER(10,12)/(6.28*P15*I35)</f>
        <v>1061571.1252653927</v>
      </c>
      <c r="Q25" s="27"/>
      <c r="R25" s="27">
        <f>POWER(10,12)/(6.28*R15*I35)</f>
        <v>530785.56263269635</v>
      </c>
      <c r="S25" s="27"/>
      <c r="T25" s="27">
        <f>POWER(10,12)/(6.28*T15*I35)</f>
        <v>265392.78131634818</v>
      </c>
      <c r="U25" s="27"/>
      <c r="V25" s="27">
        <f>POWER(10,12)/(6.28*V15*I35)</f>
        <v>132696.39065817409</v>
      </c>
      <c r="W25" s="27"/>
      <c r="X25" s="27">
        <f>POWER(10,12)/(6.28*X15*I35)</f>
        <v>66348.195329087044</v>
      </c>
      <c r="Y25" s="27"/>
      <c r="Z25" s="27">
        <f>POWER(10,12)/(6.28*Z15*I35)</f>
        <v>33174.097664543522</v>
      </c>
      <c r="AA25" s="27"/>
      <c r="AB25" s="27">
        <f>POWER(10,12)/(6.28*AB15*I35)</f>
        <v>19418.983998757187</v>
      </c>
      <c r="AC25" s="27"/>
    </row>
    <row r="26" spans="6:29" ht="15.75" hidden="1" thickBot="1" x14ac:dyDescent="0.3">
      <c r="F26" s="1"/>
      <c r="I26" s="10" t="s">
        <v>17</v>
      </c>
      <c r="J26" s="28">
        <f>J23*J24^2*J25^2/((J23*J24-J23*J25)^2+(J24^2*J25^2))</f>
        <v>2820.3064440527919</v>
      </c>
      <c r="K26" s="27"/>
      <c r="L26" s="27">
        <f>L23*L24^2*L25^2/((L23*L24-L23*L25)^2+(L24^2*L25^2))</f>
        <v>2821.2257776454176</v>
      </c>
      <c r="M26" s="27"/>
      <c r="N26" s="27">
        <f>N23*N24^2*N25^2/((N23*N24-N23*N25)^2+(N24^2*N25^2))</f>
        <v>2824.903154665195</v>
      </c>
      <c r="O26" s="27"/>
      <c r="P26" s="27">
        <f>P23*P24^2*P25^2/((P23*P24-P23*P25)^2+(P24^2*P25^2))</f>
        <v>2839.6145623156076</v>
      </c>
      <c r="Q26" s="27"/>
      <c r="R26" s="27">
        <f>R23*R24^2*R25^2/((R23*R24-R23*R25)^2+(R24^2*R25^2))</f>
        <v>2898.547330887774</v>
      </c>
      <c r="S26" s="27"/>
      <c r="T26" s="27">
        <f>T23*T24^2*T25^2/((T23*T24-T23*T25)^2+(T24^2*T25^2))</f>
        <v>3137.1466636074797</v>
      </c>
      <c r="U26" s="27"/>
      <c r="V26" s="27">
        <f>V23*V24^2*V25^2/((V23*V24-V23*V25)^2+(V24^2*V25^2))</f>
        <v>4153.014556281355</v>
      </c>
      <c r="W26" s="27"/>
      <c r="X26" s="27">
        <f>X23*X24^2*X25^2/((X23*X24-X23*X25)^2+(X24^2*X25^2))</f>
        <v>9368.8794856395234</v>
      </c>
      <c r="Y26" s="27"/>
      <c r="Z26" s="27">
        <f>Z23*Z24^2*Z25^2/((Z23*Z24-Z23*Z25)^2+(Z24^2*Z25^2))</f>
        <v>39789.204199914799</v>
      </c>
      <c r="AA26" s="27"/>
      <c r="AB26" s="27">
        <f>AB23*AB24^2*AB25^2/((AB23*AB24-AB23*AB25)^2+(AB24^2*AB25^2))</f>
        <v>14840.758033611868</v>
      </c>
      <c r="AC26" s="27"/>
    </row>
    <row r="27" spans="6:29" ht="15.75" hidden="1" thickBot="1" x14ac:dyDescent="0.3">
      <c r="I27" s="10" t="s">
        <v>18</v>
      </c>
      <c r="J27" s="28">
        <f>J23*J24*J25/SQRT((J21*J24-J21*J25)^2+(J24*J25)^2)</f>
        <v>2821.8751694770685</v>
      </c>
      <c r="K27" s="27"/>
      <c r="L27" s="27">
        <f>L23*L24*L25/SQRT((L21*L24-L21*L25)^2+(L24*L25)^2)</f>
        <v>2827.4897847544889</v>
      </c>
      <c r="M27" s="27"/>
      <c r="N27" s="27">
        <f>N23*N24*N25/SQRT((N21*N24-N21*N25)^2+(N24*N25)^2)</f>
        <v>2849.7866669686068</v>
      </c>
      <c r="O27" s="27"/>
      <c r="P27" s="27">
        <f>P23*P24*P25/SQRT((P21*P24-P21*P25)^2+(P24*P25)^2)</f>
        <v>2936.4973094234097</v>
      </c>
      <c r="Q27" s="27"/>
      <c r="R27" s="27">
        <f>R23*R24*R25/SQRT((R21*R24-R21*R25)^2+(R24*R25)^2)</f>
        <v>3249.3904050446299</v>
      </c>
      <c r="S27" s="27"/>
      <c r="T27" s="27">
        <f>T23*T24*T25/SQRT((T21*T24-T21*T25)^2+(T24*T25)^2)</f>
        <v>4158.4139796152022</v>
      </c>
      <c r="U27" s="27"/>
      <c r="V27" s="27">
        <f>V23*V24*V25/SQRT((V21*V24-V21*V25)^2+(V24*V25)^2)</f>
        <v>5819.8480308356384</v>
      </c>
      <c r="W27" s="27"/>
      <c r="X27" s="27">
        <f>X23*X24*X25/SQRT((X21*X24-X21*X25)^2+(X24*X25)^2)</f>
        <v>7417.3677071362317</v>
      </c>
      <c r="Y27" s="27"/>
      <c r="Z27" s="27">
        <f>Z23*Z24*Z25/SQRT((Z21*Z24-Z21*Z25)^2+(Z24*Z25)^2)</f>
        <v>28897.559715932573</v>
      </c>
      <c r="AA27" s="27"/>
      <c r="AB27" s="27">
        <f>AB23*AB24*AB25/SQRT((AB21*AB24-AB21*AB25)^2+(AB24*AB25)^2)</f>
        <v>1645.060962097921</v>
      </c>
      <c r="AC27" s="27"/>
    </row>
    <row r="28" spans="6:29" ht="18.75" thickBot="1" x14ac:dyDescent="0.4">
      <c r="I28" s="10" t="s">
        <v>32</v>
      </c>
      <c r="J28" s="28">
        <f>SQRT(1.64*10^(-20)*J16*J26)*10^9</f>
        <v>34.004788516643423</v>
      </c>
      <c r="K28" s="27"/>
      <c r="L28" s="27">
        <f>SQRT(1.64*10^(-20)*L16*L26)*10^9</f>
        <v>48.097870406799117</v>
      </c>
      <c r="M28" s="27"/>
      <c r="N28" s="27">
        <f>SQRT(1.64*10^(-20)*N16*N26)*10^9</f>
        <v>68.064977585032082</v>
      </c>
      <c r="O28" s="27"/>
      <c r="P28" s="27">
        <f>SQRT(1.64*10^(-20)*P16*P26)*10^9</f>
        <v>96.508734135285351</v>
      </c>
      <c r="Q28" s="27"/>
      <c r="R28" s="27">
        <f>SQRT(1.64*10^(-20)*R16*R26)*10^9</f>
        <v>137.89296751692521</v>
      </c>
      <c r="S28" s="27"/>
      <c r="T28" s="27">
        <f>SQRT(1.64*10^(-20)*T16*T26)*10^9</f>
        <v>202.87770756426178</v>
      </c>
      <c r="U28" s="27"/>
      <c r="V28" s="27">
        <f>SQRT(1.64*10^(-20)*V16*V26)*10^9</f>
        <v>330.1137712317115</v>
      </c>
      <c r="W28" s="27"/>
      <c r="X28" s="27">
        <f>SQRT(1.64*10^(-20)*X16*X26)*10^9</f>
        <v>701.19811423474471</v>
      </c>
      <c r="Y28" s="27"/>
      <c r="Z28" s="27">
        <f>SQRT(1.64*10^(-20)*Z16*Z26)*10^9</f>
        <v>2043.5936173376194</v>
      </c>
      <c r="AA28" s="27"/>
      <c r="AB28" s="27">
        <f>SQRT(1.64*10^(-20)*AB16*AB26)*10^9</f>
        <v>1323.7812162925145</v>
      </c>
      <c r="AC28" s="27"/>
    </row>
    <row r="29" spans="6:29" ht="19.5" thickBot="1" x14ac:dyDescent="0.4">
      <c r="I29" s="10" t="s">
        <v>33</v>
      </c>
      <c r="J29" s="28">
        <f>J28^2</f>
        <v>1156.3256420616444</v>
      </c>
      <c r="K29" s="27"/>
      <c r="L29" s="27">
        <f>L28^2</f>
        <v>2313.4051376692423</v>
      </c>
      <c r="M29" s="27"/>
      <c r="N29" s="27">
        <f>N28^2</f>
        <v>4632.8411736509197</v>
      </c>
      <c r="O29" s="27"/>
      <c r="P29" s="27">
        <f>P28^2</f>
        <v>9313.9357643951917</v>
      </c>
      <c r="Q29" s="27"/>
      <c r="R29" s="27">
        <f>R28^2</f>
        <v>19014.470490623793</v>
      </c>
      <c r="S29" s="27"/>
      <c r="T29" s="27">
        <f>T28^2</f>
        <v>41159.364226530124</v>
      </c>
      <c r="U29" s="27"/>
      <c r="V29" s="27">
        <f>V28^2</f>
        <v>108975.10195682275</v>
      </c>
      <c r="W29" s="27"/>
      <c r="X29" s="27">
        <f>X28^2</f>
        <v>491678.7954063621</v>
      </c>
      <c r="Y29" s="27"/>
      <c r="Z29" s="27">
        <f>Z28^2</f>
        <v>4176274.8728230568</v>
      </c>
      <c r="AA29" s="27"/>
      <c r="AB29" s="27">
        <f>AB28^2</f>
        <v>1752396.708608889</v>
      </c>
      <c r="AC29" s="27"/>
    </row>
    <row r="30" spans="6:29" ht="18" thickBot="1" x14ac:dyDescent="0.3">
      <c r="I30" s="10" t="s">
        <v>34</v>
      </c>
      <c r="J30" s="24">
        <v>63.04</v>
      </c>
      <c r="K30" s="18"/>
      <c r="L30" s="18">
        <v>31.6</v>
      </c>
      <c r="M30" s="18"/>
      <c r="N30" s="18">
        <v>10</v>
      </c>
      <c r="O30" s="18"/>
      <c r="P30" s="18">
        <v>3.17</v>
      </c>
      <c r="Q30" s="18"/>
      <c r="R30" s="18">
        <v>1.59</v>
      </c>
      <c r="S30" s="18"/>
      <c r="T30" s="18">
        <v>0.89</v>
      </c>
      <c r="U30" s="18"/>
      <c r="V30" s="18">
        <v>0.45</v>
      </c>
      <c r="W30" s="18"/>
      <c r="X30" s="18">
        <v>0.159</v>
      </c>
      <c r="Y30" s="18"/>
      <c r="Z30" s="18">
        <v>0.05</v>
      </c>
      <c r="AA30" s="18"/>
      <c r="AB30" s="18">
        <v>2.5000000000000001E-2</v>
      </c>
      <c r="AC30" s="18"/>
    </row>
    <row r="31" spans="6:29" ht="19.5" thickBot="1" x14ac:dyDescent="0.4">
      <c r="I31" s="10" t="s">
        <v>35</v>
      </c>
      <c r="J31" s="28">
        <f>J30*J29</f>
        <v>72894.768475566059</v>
      </c>
      <c r="K31" s="27"/>
      <c r="L31" s="27">
        <f>L30*L29</f>
        <v>73103.602350348054</v>
      </c>
      <c r="M31" s="27"/>
      <c r="N31" s="27">
        <f>N30*N29</f>
        <v>46328.411736509195</v>
      </c>
      <c r="O31" s="27"/>
      <c r="P31" s="27">
        <f>P30*P29</f>
        <v>29525.176373132756</v>
      </c>
      <c r="Q31" s="27"/>
      <c r="R31" s="27">
        <f>R30*R29</f>
        <v>30233.008080091833</v>
      </c>
      <c r="S31" s="27"/>
      <c r="T31" s="27">
        <f>T30*T29</f>
        <v>36631.834161611812</v>
      </c>
      <c r="U31" s="27"/>
      <c r="V31" s="27">
        <f>V30*V29</f>
        <v>49038.795880570236</v>
      </c>
      <c r="W31" s="27"/>
      <c r="X31" s="27">
        <f>X30*X29</f>
        <v>78176.928469611579</v>
      </c>
      <c r="Y31" s="27"/>
      <c r="Z31" s="27">
        <f>Z30*Z29</f>
        <v>208813.74364115286</v>
      </c>
      <c r="AA31" s="27"/>
      <c r="AB31" s="27">
        <f>AB30*AB29</f>
        <v>43809.917715222226</v>
      </c>
      <c r="AC31" s="27"/>
    </row>
    <row r="32" spans="6:29" ht="18.75" thickBot="1" x14ac:dyDescent="0.4">
      <c r="I32" s="11" t="s">
        <v>36</v>
      </c>
      <c r="J32" s="20">
        <f>J28/SQRT(J16)</f>
        <v>6.8009577033286845</v>
      </c>
      <c r="K32" s="21"/>
      <c r="L32" s="21">
        <f>L28/SQRT(L16)</f>
        <v>6.8020660650558842</v>
      </c>
      <c r="M32" s="21"/>
      <c r="N32" s="21">
        <f>N28/SQRT(N16)</f>
        <v>6.806497758503208</v>
      </c>
      <c r="O32" s="21"/>
      <c r="P32" s="21">
        <f>P28/SQRT(P16)</f>
        <v>6.8241980350789904</v>
      </c>
      <c r="Q32" s="21"/>
      <c r="R32" s="21">
        <f>R28/SQRT(R16)</f>
        <v>6.8946483758462609</v>
      </c>
      <c r="S32" s="21"/>
      <c r="T32" s="21">
        <f>T28/SQRT(T16)</f>
        <v>7.1728101385135412</v>
      </c>
      <c r="U32" s="21"/>
      <c r="V32" s="21">
        <f>V28/SQRT(V16)</f>
        <v>8.2528442807927878</v>
      </c>
      <c r="W32" s="21"/>
      <c r="X32" s="21">
        <f>X28/SQRT(X16)</f>
        <v>12.395548538265183</v>
      </c>
      <c r="Y32" s="21"/>
      <c r="Z32" s="21">
        <f>Z28/SQRT(Z16)</f>
        <v>25.544920216720243</v>
      </c>
      <c r="AA32" s="21"/>
      <c r="AB32" s="21">
        <f>AB28/SQRT(AB16)</f>
        <v>15.600911247463547</v>
      </c>
      <c r="AC32" s="21"/>
    </row>
    <row r="33" spans="9:29" ht="15.75" thickBot="1" x14ac:dyDescent="0.3">
      <c r="I33" s="4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</row>
    <row r="34" spans="9:29" ht="19.5" thickTop="1" thickBot="1" x14ac:dyDescent="0.4">
      <c r="I34" s="5" t="s">
        <v>21</v>
      </c>
      <c r="K34" s="5" t="s">
        <v>22</v>
      </c>
      <c r="M34" s="5" t="s">
        <v>1</v>
      </c>
      <c r="O34" s="5" t="s">
        <v>14</v>
      </c>
      <c r="T34" s="15" t="s">
        <v>19</v>
      </c>
      <c r="U34" s="15"/>
      <c r="V34" s="15"/>
      <c r="W34" s="29">
        <f>SQRT(SUM(J29:AC29))/1000</f>
        <v>2.570392153199597</v>
      </c>
      <c r="X34" s="30"/>
    </row>
    <row r="35" spans="9:29" ht="16.5" thickTop="1" thickBot="1" x14ac:dyDescent="0.3">
      <c r="I35" s="6">
        <v>500</v>
      </c>
      <c r="K35" s="6">
        <v>47000</v>
      </c>
      <c r="M35" s="6">
        <v>3000</v>
      </c>
      <c r="O35" s="6">
        <v>490</v>
      </c>
      <c r="T35" s="15" t="s">
        <v>20</v>
      </c>
      <c r="U35" s="15"/>
      <c r="V35" s="15"/>
      <c r="W35" s="29">
        <f>SQRT(SUM(J31:AC31))/1000</f>
        <v>0.81765285230580376</v>
      </c>
      <c r="X35" s="30"/>
    </row>
    <row r="36" spans="9:29" ht="16.5" thickTop="1" thickBot="1" x14ac:dyDescent="0.3">
      <c r="T36" s="15" t="s">
        <v>39</v>
      </c>
      <c r="U36" s="15"/>
      <c r="V36" s="15"/>
      <c r="W36" s="16">
        <f>20*LOG(W34/(1000*I38))</f>
        <v>-63.841212091619965</v>
      </c>
      <c r="X36" s="17"/>
    </row>
    <row r="37" spans="9:29" ht="16.5" thickTop="1" thickBot="1" x14ac:dyDescent="0.3">
      <c r="I37" s="31" t="s">
        <v>38</v>
      </c>
      <c r="J37" s="32"/>
      <c r="L37" s="14"/>
      <c r="M37" s="14"/>
      <c r="T37" s="15" t="s">
        <v>40</v>
      </c>
      <c r="U37" s="15"/>
      <c r="V37" s="36"/>
      <c r="W37" s="16">
        <f>20*LOG(W35/(1000*I38))</f>
        <v>-73.789820704922008</v>
      </c>
      <c r="X37" s="17"/>
    </row>
    <row r="38" spans="9:29" ht="16.5" thickTop="1" thickBot="1" x14ac:dyDescent="0.3">
      <c r="I38" s="12">
        <v>4</v>
      </c>
      <c r="J38" s="13"/>
    </row>
    <row r="39" spans="9:29" ht="15.75" thickTop="1" x14ac:dyDescent="0.25"/>
  </sheetData>
  <mergeCells count="205">
    <mergeCell ref="W37:X37"/>
    <mergeCell ref="T37:V37"/>
    <mergeCell ref="I37:J37"/>
    <mergeCell ref="AB32:AC32"/>
    <mergeCell ref="Q10:U10"/>
    <mergeCell ref="R32:S32"/>
    <mergeCell ref="T32:U32"/>
    <mergeCell ref="V32:W32"/>
    <mergeCell ref="X32:Y32"/>
    <mergeCell ref="Z32:AA32"/>
    <mergeCell ref="W34:X34"/>
    <mergeCell ref="T34:V34"/>
    <mergeCell ref="Z31:AA31"/>
    <mergeCell ref="AB31:AC31"/>
    <mergeCell ref="T30:U30"/>
    <mergeCell ref="V30:W30"/>
    <mergeCell ref="X30:Y30"/>
    <mergeCell ref="Z30:AA30"/>
    <mergeCell ref="AB30:AC30"/>
    <mergeCell ref="AB29:AC29"/>
    <mergeCell ref="T28:U28"/>
    <mergeCell ref="V28:W28"/>
    <mergeCell ref="X28:Y28"/>
    <mergeCell ref="Z28:AA28"/>
    <mergeCell ref="AB28:AC28"/>
    <mergeCell ref="AB27:AC27"/>
    <mergeCell ref="W35:X35"/>
    <mergeCell ref="T35:V35"/>
    <mergeCell ref="J32:K32"/>
    <mergeCell ref="L32:M32"/>
    <mergeCell ref="N32:O32"/>
    <mergeCell ref="P32:Q32"/>
    <mergeCell ref="T31:U31"/>
    <mergeCell ref="V31:W31"/>
    <mergeCell ref="X31:Y31"/>
    <mergeCell ref="J31:K31"/>
    <mergeCell ref="L31:M31"/>
    <mergeCell ref="N31:O31"/>
    <mergeCell ref="P31:Q31"/>
    <mergeCell ref="R31:S31"/>
    <mergeCell ref="J30:K30"/>
    <mergeCell ref="L30:M30"/>
    <mergeCell ref="N30:O30"/>
    <mergeCell ref="P30:Q30"/>
    <mergeCell ref="R30:S30"/>
    <mergeCell ref="T29:U29"/>
    <mergeCell ref="V29:W29"/>
    <mergeCell ref="X29:Y29"/>
    <mergeCell ref="Z29:AA29"/>
    <mergeCell ref="J29:K29"/>
    <mergeCell ref="L29:M29"/>
    <mergeCell ref="N29:O29"/>
    <mergeCell ref="P29:Q29"/>
    <mergeCell ref="R29:S29"/>
    <mergeCell ref="J28:K28"/>
    <mergeCell ref="L28:M28"/>
    <mergeCell ref="N28:O28"/>
    <mergeCell ref="P28:Q28"/>
    <mergeCell ref="R28:S28"/>
    <mergeCell ref="T27:U27"/>
    <mergeCell ref="V27:W27"/>
    <mergeCell ref="X27:Y27"/>
    <mergeCell ref="Z27:AA27"/>
    <mergeCell ref="J27:K27"/>
    <mergeCell ref="L27:M27"/>
    <mergeCell ref="N27:O27"/>
    <mergeCell ref="P27:Q27"/>
    <mergeCell ref="R27:S27"/>
    <mergeCell ref="V26:W26"/>
    <mergeCell ref="X26:Y26"/>
    <mergeCell ref="Z26:AA26"/>
    <mergeCell ref="AB26:AC26"/>
    <mergeCell ref="J26:K26"/>
    <mergeCell ref="L26:M26"/>
    <mergeCell ref="N26:O26"/>
    <mergeCell ref="P26:Q26"/>
    <mergeCell ref="R26:S26"/>
    <mergeCell ref="T26:U26"/>
    <mergeCell ref="T25:U25"/>
    <mergeCell ref="V25:W25"/>
    <mergeCell ref="X25:Y25"/>
    <mergeCell ref="Z25:AA25"/>
    <mergeCell ref="AB25:AC25"/>
    <mergeCell ref="J25:K25"/>
    <mergeCell ref="L25:M25"/>
    <mergeCell ref="N25:O25"/>
    <mergeCell ref="P25:Q25"/>
    <mergeCell ref="R25:S25"/>
    <mergeCell ref="T24:U24"/>
    <mergeCell ref="V24:W24"/>
    <mergeCell ref="X24:Y24"/>
    <mergeCell ref="Z24:AA24"/>
    <mergeCell ref="AB24:AC24"/>
    <mergeCell ref="J24:K24"/>
    <mergeCell ref="L24:M24"/>
    <mergeCell ref="N24:O24"/>
    <mergeCell ref="P24:Q24"/>
    <mergeCell ref="R24:S24"/>
    <mergeCell ref="T23:U23"/>
    <mergeCell ref="V23:W23"/>
    <mergeCell ref="X23:Y23"/>
    <mergeCell ref="Z23:AA23"/>
    <mergeCell ref="AB23:AC23"/>
    <mergeCell ref="J23:K23"/>
    <mergeCell ref="L23:M23"/>
    <mergeCell ref="N23:O23"/>
    <mergeCell ref="P23:Q23"/>
    <mergeCell ref="R23:S23"/>
    <mergeCell ref="T22:U22"/>
    <mergeCell ref="V22:W22"/>
    <mergeCell ref="X22:Y22"/>
    <mergeCell ref="Z22:AA22"/>
    <mergeCell ref="AB22:AC22"/>
    <mergeCell ref="J22:K22"/>
    <mergeCell ref="L22:M22"/>
    <mergeCell ref="N22:O22"/>
    <mergeCell ref="P22:Q22"/>
    <mergeCell ref="R22:S22"/>
    <mergeCell ref="T21:U21"/>
    <mergeCell ref="V21:W21"/>
    <mergeCell ref="X21:Y21"/>
    <mergeCell ref="Z21:AA21"/>
    <mergeCell ref="AB21:AC21"/>
    <mergeCell ref="J21:K21"/>
    <mergeCell ref="L21:M21"/>
    <mergeCell ref="N21:O21"/>
    <mergeCell ref="P21:Q21"/>
    <mergeCell ref="R21:S21"/>
    <mergeCell ref="T20:U20"/>
    <mergeCell ref="V20:W20"/>
    <mergeCell ref="X20:Y20"/>
    <mergeCell ref="Z20:AA20"/>
    <mergeCell ref="AB20:AC20"/>
    <mergeCell ref="J20:K20"/>
    <mergeCell ref="L20:M20"/>
    <mergeCell ref="N20:O20"/>
    <mergeCell ref="P20:Q20"/>
    <mergeCell ref="R20:S20"/>
    <mergeCell ref="T19:U19"/>
    <mergeCell ref="V19:W19"/>
    <mergeCell ref="X19:Y19"/>
    <mergeCell ref="Z19:AA19"/>
    <mergeCell ref="AB19:AC19"/>
    <mergeCell ref="J19:K19"/>
    <mergeCell ref="L19:M19"/>
    <mergeCell ref="N19:O19"/>
    <mergeCell ref="P19:Q19"/>
    <mergeCell ref="R19:S19"/>
    <mergeCell ref="V18:W18"/>
    <mergeCell ref="X18:Y18"/>
    <mergeCell ref="Z18:AA18"/>
    <mergeCell ref="AB18:AC18"/>
    <mergeCell ref="J18:K18"/>
    <mergeCell ref="L18:M18"/>
    <mergeCell ref="N18:O18"/>
    <mergeCell ref="P18:Q18"/>
    <mergeCell ref="R18:S18"/>
    <mergeCell ref="I3:K3"/>
    <mergeCell ref="J12:K12"/>
    <mergeCell ref="L12:M12"/>
    <mergeCell ref="N12:O12"/>
    <mergeCell ref="P12:Q12"/>
    <mergeCell ref="Z12:AA12"/>
    <mergeCell ref="AB12:AC12"/>
    <mergeCell ref="J15:K15"/>
    <mergeCell ref="J16:K16"/>
    <mergeCell ref="L15:M15"/>
    <mergeCell ref="N15:O15"/>
    <mergeCell ref="P15:Q15"/>
    <mergeCell ref="R15:S15"/>
    <mergeCell ref="T15:U15"/>
    <mergeCell ref="V15:W15"/>
    <mergeCell ref="X15:Y15"/>
    <mergeCell ref="Z15:AA15"/>
    <mergeCell ref="AB15:AC15"/>
    <mergeCell ref="Z16:AA16"/>
    <mergeCell ref="AB16:AC16"/>
    <mergeCell ref="P16:Q16"/>
    <mergeCell ref="R16:S16"/>
    <mergeCell ref="T16:U16"/>
    <mergeCell ref="V16:W16"/>
    <mergeCell ref="I38:J38"/>
    <mergeCell ref="L37:M37"/>
    <mergeCell ref="T36:V36"/>
    <mergeCell ref="W36:X36"/>
    <mergeCell ref="AD15:AE15"/>
    <mergeCell ref="L16:M16"/>
    <mergeCell ref="N16:O16"/>
    <mergeCell ref="R12:S12"/>
    <mergeCell ref="T12:U12"/>
    <mergeCell ref="V12:W12"/>
    <mergeCell ref="X12:Y12"/>
    <mergeCell ref="AD16:AE16"/>
    <mergeCell ref="J17:K17"/>
    <mergeCell ref="L17:M17"/>
    <mergeCell ref="N17:O17"/>
    <mergeCell ref="P17:Q17"/>
    <mergeCell ref="R17:S17"/>
    <mergeCell ref="T17:U17"/>
    <mergeCell ref="V17:W17"/>
    <mergeCell ref="X17:Y17"/>
    <mergeCell ref="Z17:AA17"/>
    <mergeCell ref="AB17:AC17"/>
    <mergeCell ref="X16:Y16"/>
    <mergeCell ref="T18:U18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Stuart</dc:creator>
  <cp:lastModifiedBy>syaniger</cp:lastModifiedBy>
  <dcterms:created xsi:type="dcterms:W3CDTF">2011-12-30T14:12:15Z</dcterms:created>
  <dcterms:modified xsi:type="dcterms:W3CDTF">2017-04-23T20:27:29Z</dcterms:modified>
</cp:coreProperties>
</file>